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556d67355e59c/Documents/Parish Council Meetings/2022-23/5_29th September 2022/"/>
    </mc:Choice>
  </mc:AlternateContent>
  <xr:revisionPtr revIDLastSave="10" documentId="8_{299025D3-7DD0-40E6-87B8-527632F2C340}" xr6:coauthVersionLast="47" xr6:coauthVersionMax="47" xr10:uidLastSave="{7A9903F3-42DA-409C-B411-3A97C9428828}"/>
  <bookViews>
    <workbookView xWindow="-108" yWindow="-108" windowWidth="23256" windowHeight="12576" activeTab="4" xr2:uid="{EF7AEFD1-6AD9-43B9-8C6A-F0DCC05110A9}"/>
  </bookViews>
  <sheets>
    <sheet name="P1 Mstr Sheet" sheetId="1" r:id="rId1"/>
    <sheet name="P2 Mthly Summ" sheetId="2" r:id="rId2"/>
    <sheet name="P3 Qtrly Statemt" sheetId="3" r:id="rId3"/>
    <sheet name="P4 Jul Cred List" sheetId="4" r:id="rId4"/>
    <sheet name="P5 Aug Cred List" sheetId="5" r:id="rId5"/>
    <sheet name="P6 Sep Chq List" sheetId="6" r:id="rId6"/>
  </sheets>
  <externalReferences>
    <externalReference r:id="rId7"/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6" l="1"/>
  <c r="D25" i="5" l="1"/>
  <c r="D14" i="4"/>
  <c r="D23" i="4" s="1"/>
  <c r="F10" i="3"/>
  <c r="N34" i="3"/>
  <c r="J34" i="3"/>
  <c r="H34" i="3"/>
  <c r="F32" i="3"/>
  <c r="H31" i="3"/>
  <c r="F30" i="3"/>
  <c r="F34" i="3" s="1"/>
  <c r="N24" i="3"/>
  <c r="J24" i="3"/>
  <c r="H24" i="3"/>
  <c r="F18" i="3"/>
  <c r="N14" i="3"/>
  <c r="N26" i="3" s="1"/>
  <c r="F12" i="3"/>
  <c r="J8" i="3"/>
  <c r="J14" i="3" s="1"/>
  <c r="J26" i="3" s="1"/>
  <c r="H8" i="3"/>
  <c r="H14" i="3" s="1"/>
  <c r="H26" i="3" s="1"/>
  <c r="F8" i="3"/>
  <c r="F14" i="3" s="1"/>
  <c r="D12" i="2"/>
  <c r="O10" i="2"/>
  <c r="N10" i="2"/>
  <c r="M10" i="2"/>
  <c r="J10" i="2"/>
  <c r="I10" i="2"/>
  <c r="H10" i="2"/>
  <c r="G10" i="2"/>
  <c r="F10" i="2"/>
  <c r="E10" i="2"/>
  <c r="D10" i="2"/>
  <c r="K10" i="2" s="1"/>
  <c r="C10" i="2"/>
  <c r="O9" i="2"/>
  <c r="O12" i="2" s="1"/>
  <c r="N9" i="2"/>
  <c r="N12" i="2" s="1"/>
  <c r="M9" i="2"/>
  <c r="J9" i="2"/>
  <c r="J12" i="2" s="1"/>
  <c r="I9" i="2"/>
  <c r="I12" i="2" s="1"/>
  <c r="H9" i="2"/>
  <c r="H12" i="2" s="1"/>
  <c r="G9" i="2"/>
  <c r="G12" i="2" s="1"/>
  <c r="F9" i="2"/>
  <c r="F12" i="2" s="1"/>
  <c r="E9" i="2"/>
  <c r="E12" i="2" s="1"/>
  <c r="D9" i="2"/>
  <c r="C9" i="2"/>
  <c r="C12" i="2" s="1"/>
  <c r="O7" i="2"/>
  <c r="N7" i="2"/>
  <c r="M7" i="2"/>
  <c r="J7" i="2"/>
  <c r="I7" i="2"/>
  <c r="H7" i="2"/>
  <c r="G7" i="2"/>
  <c r="F7" i="2"/>
  <c r="E7" i="2"/>
  <c r="D7" i="2"/>
  <c r="K7" i="2" s="1"/>
  <c r="C7" i="2"/>
  <c r="O6" i="2"/>
  <c r="N6" i="2"/>
  <c r="M6" i="2"/>
  <c r="J6" i="2"/>
  <c r="I6" i="2"/>
  <c r="H6" i="2"/>
  <c r="G6" i="2"/>
  <c r="F6" i="2"/>
  <c r="E6" i="2"/>
  <c r="D6" i="2"/>
  <c r="K6" i="2" s="1"/>
  <c r="C6" i="2"/>
  <c r="O5" i="2"/>
  <c r="O8" i="2" s="1"/>
  <c r="O22" i="2" s="1"/>
  <c r="N5" i="2"/>
  <c r="N8" i="2" s="1"/>
  <c r="N22" i="2" s="1"/>
  <c r="M5" i="2"/>
  <c r="M8" i="2" s="1"/>
  <c r="M22" i="2" s="1"/>
  <c r="J5" i="2"/>
  <c r="J8" i="2" s="1"/>
  <c r="I5" i="2"/>
  <c r="I8" i="2" s="1"/>
  <c r="H5" i="2"/>
  <c r="H8" i="2" s="1"/>
  <c r="H22" i="2" s="1"/>
  <c r="G5" i="2"/>
  <c r="G8" i="2" s="1"/>
  <c r="G22" i="2" s="1"/>
  <c r="F5" i="2"/>
  <c r="F8" i="2" s="1"/>
  <c r="F22" i="2" s="1"/>
  <c r="E5" i="2"/>
  <c r="E8" i="2" s="1"/>
  <c r="E22" i="2" s="1"/>
  <c r="D5" i="2"/>
  <c r="C5" i="2"/>
  <c r="C8" i="2" s="1"/>
  <c r="C22" i="2" s="1"/>
  <c r="J32" i="1"/>
  <c r="H28" i="1"/>
  <c r="J28" i="1" s="1"/>
  <c r="F21" i="1"/>
  <c r="F25" i="1" s="1"/>
  <c r="F32" i="1" s="1"/>
  <c r="F35" i="1" s="1"/>
  <c r="H19" i="1"/>
  <c r="H17" i="1"/>
  <c r="H15" i="1"/>
  <c r="H13" i="1"/>
  <c r="H11" i="1"/>
  <c r="J21" i="1"/>
  <c r="J25" i="1" s="1"/>
  <c r="J35" i="1" s="1"/>
  <c r="H9" i="1"/>
  <c r="H21" i="1" s="1"/>
  <c r="H25" i="1" s="1"/>
  <c r="H32" i="1" s="1"/>
  <c r="H35" i="1" s="1"/>
  <c r="D8" i="2" l="1"/>
  <c r="K5" i="2"/>
  <c r="P6" i="2"/>
  <c r="L6" i="2"/>
  <c r="P7" i="2"/>
  <c r="L7" i="2"/>
  <c r="K9" i="2"/>
  <c r="P10" i="2"/>
  <c r="L10" i="2"/>
  <c r="K12" i="2" l="1"/>
  <c r="P9" i="2"/>
  <c r="P12" i="2" s="1"/>
  <c r="L9" i="2"/>
  <c r="K8" i="2"/>
  <c r="K22" i="2" s="1"/>
  <c r="P5" i="2"/>
  <c r="P8" i="2" s="1"/>
  <c r="P22" i="2" s="1"/>
  <c r="L5" i="2"/>
  <c r="L8" i="2" s="1"/>
  <c r="L22" i="2" s="1"/>
  <c r="D22" i="2"/>
  <c r="F22" i="3" l="1"/>
  <c r="F24" i="3" s="1"/>
  <c r="F26" i="3" s="1"/>
</calcChain>
</file>

<file path=xl/sharedStrings.xml><?xml version="1.0" encoding="utf-8"?>
<sst xmlns="http://schemas.openxmlformats.org/spreadsheetml/2006/main" count="187" uniqueCount="124">
  <si>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</si>
  <si>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</si>
  <si>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</si>
  <si>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</si>
  <si>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</si>
  <si>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</si>
  <si>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</si>
  <si>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August</t>
  </si>
  <si>
    <t>end August</t>
  </si>
  <si>
    <t>2022/23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</si>
  <si>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</si>
  <si>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</si>
  <si>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</si>
  <si>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</si>
  <si>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</si>
  <si>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</si>
  <si>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</si>
  <si>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</si>
  <si>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</si>
  <si>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</si>
  <si>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</si>
  <si>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</si>
  <si>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</si>
  <si>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</si>
  <si>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</si>
  <si>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</si>
  <si>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</si>
  <si>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CROFT PARISH COUNCIL 2022/23</t>
  </si>
  <si>
    <t>Monthly Summary</t>
  </si>
  <si>
    <t>Amount</t>
  </si>
  <si>
    <t>3rd Party Payments</t>
  </si>
  <si>
    <t>Total</t>
  </si>
  <si>
    <t>Check</t>
  </si>
  <si>
    <t>April</t>
  </si>
  <si>
    <t>May</t>
  </si>
  <si>
    <t>June</t>
  </si>
  <si>
    <t>Qtr 1</t>
  </si>
  <si>
    <t>July</t>
  </si>
  <si>
    <t>September</t>
  </si>
  <si>
    <t>Qtr 2</t>
  </si>
  <si>
    <t>October</t>
  </si>
  <si>
    <t>November</t>
  </si>
  <si>
    <t>December</t>
  </si>
  <si>
    <t>Qtr 3</t>
  </si>
  <si>
    <t>January</t>
  </si>
  <si>
    <t>February</t>
  </si>
  <si>
    <t>March</t>
  </si>
  <si>
    <t>Qtr 4</t>
  </si>
  <si>
    <t>Year to date</t>
  </si>
  <si>
    <t>Accounting statement per Audit Commission template</t>
  </si>
  <si>
    <t>2021/22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</si>
  <si>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</si>
  <si>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</si>
  <si>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</si>
  <si>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</si>
  <si>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</si>
  <si>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</si>
  <si>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</si>
  <si>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</si>
  <si>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</si>
  <si>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</si>
  <si>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</si>
  <si>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</si>
  <si>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July 2022 Creditor List</t>
  </si>
  <si>
    <t>Creditor</t>
  </si>
  <si>
    <t>Chq Number</t>
  </si>
  <si>
    <t>CYAC</t>
  </si>
  <si>
    <t>Veolia</t>
  </si>
  <si>
    <t>EON</t>
  </si>
  <si>
    <t>Three</t>
  </si>
  <si>
    <t>United Utilities - Toilets</t>
  </si>
  <si>
    <t>Scottish Power</t>
  </si>
  <si>
    <t>Nest</t>
  </si>
  <si>
    <t>HMRC</t>
  </si>
  <si>
    <t>July pay</t>
  </si>
  <si>
    <t>July payroll</t>
  </si>
  <si>
    <t>5781-3</t>
  </si>
  <si>
    <t>David J Platt Landscapes</t>
  </si>
  <si>
    <t>Contract wk/Planters</t>
  </si>
  <si>
    <t>James Todd &amp; Co</t>
  </si>
  <si>
    <t>June Payroll</t>
  </si>
  <si>
    <t>Thomas Fattorini Ltd</t>
  </si>
  <si>
    <t>chain of office</t>
  </si>
  <si>
    <t>JDH Business Services</t>
  </si>
  <si>
    <t>Internal audit</t>
  </si>
  <si>
    <t>Ukrainian Hub</t>
  </si>
  <si>
    <t>Donation</t>
  </si>
  <si>
    <t>Interest</t>
  </si>
  <si>
    <t>August 2022 Creditor List</t>
  </si>
  <si>
    <t>WBC CYAC refurb</t>
  </si>
  <si>
    <t>Ask Platt Office Supplies</t>
  </si>
  <si>
    <t>Loo rolls</t>
  </si>
  <si>
    <t>ChALC</t>
  </si>
  <si>
    <t>Training</t>
  </si>
  <si>
    <t>David J Platt Landscape</t>
  </si>
  <si>
    <t>Maintenance</t>
  </si>
  <si>
    <t>James Todd &amp; Co Ltd</t>
  </si>
  <si>
    <t>Payroll</t>
  </si>
  <si>
    <t>The Metal Doctor</t>
  </si>
  <si>
    <t>Gates</t>
  </si>
  <si>
    <t>Village Home Store</t>
  </si>
  <si>
    <t>Cleaning</t>
  </si>
  <si>
    <t>August Payroll</t>
  </si>
  <si>
    <t>5796/97/98</t>
  </si>
  <si>
    <t xml:space="preserve">HMRC </t>
  </si>
  <si>
    <t>Steve Tansey</t>
  </si>
  <si>
    <t>Toilet block</t>
  </si>
  <si>
    <t>Rob Worsley</t>
  </si>
  <si>
    <t>Laptop upgrade</t>
  </si>
  <si>
    <t>VAT Return</t>
  </si>
  <si>
    <t>Sept 2022 Cheque List</t>
  </si>
  <si>
    <t>Vickers Business Sys.</t>
  </si>
  <si>
    <t>Printer/copier</t>
  </si>
  <si>
    <t>HAGS SMP Ltd</t>
  </si>
  <si>
    <t>Inspection fee</t>
  </si>
  <si>
    <t>September Payroll</t>
  </si>
  <si>
    <t>5807-08</t>
  </si>
  <si>
    <t>Sept Pay</t>
  </si>
  <si>
    <t>Warrington Borough Council</t>
  </si>
  <si>
    <t>Bowls Club</t>
  </si>
  <si>
    <t>Cactus Clothing Company</t>
  </si>
  <si>
    <t>Jay Uniform</t>
  </si>
  <si>
    <t>Les Styles</t>
  </si>
  <si>
    <t>Spreadsheets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</si>
</sst>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3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164" fontId="0" fillId="0" borderId="3" xfId="0" applyNumberFormat="1" applyBorder="1"/>
    <xf numFmtId="0" fontId="4" fillId="0" borderId="4" xfId="0" applyFont="1" applyBorder="1"/>
    <xf numFmtId="164" fontId="0" fillId="0" borderId="4" xfId="0" applyNumberFormat="1" applyBorder="1"/>
    <xf numFmtId="164" fontId="4" fillId="0" borderId="3" xfId="0" applyNumberFormat="1" applyFont="1" applyBorder="1"/>
    <xf numFmtId="164" fontId="4" fillId="0" borderId="0" xfId="0" applyNumberFormat="1" applyFont="1"/>
    <xf numFmtId="0" fontId="0" fillId="0" borderId="0" xfId="0" applyAlignment="1">
      <alignment horizontal="left"/>
    </xf>
    <xf numFmtId="16" fontId="0" fillId="0" borderId="0" xfId="0" applyNumberFormat="1"/>
    <xf numFmtId="0" fontId="3" fillId="0" borderId="0" xfId="0" applyFont="1" applyAlignment="1">
      <alignment horizontal="left"/>
    </xf>
    <xf numFmtId="1" fontId="0" fillId="0" borderId="0" xfId="0" applyNumberFormat="1"/>
    <xf numFmtId="17" fontId="0" fillId="0" borderId="0" xfId="0" applyNumberFormat="1" applyAlignment="1">
      <alignment horizontal="left"/>
    </xf>
    <xf numFmtId="49" fontId="5" fillId="0" borderId="0" xfId="0" applyNumberFormat="1" applyFont="1"/>
    <xf numFmtId="0" fontId="0" fillId="0" borderId="5" xfId="0" applyBorder="1"/>
    <xf numFmtId="16" fontId="3" fillId="0" borderId="0" xfId="0" applyNumberFormat="1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OneDrive\Documents\Bud%20Mon%201\2022-23\Budget%20Monitoring%20Master%202022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OneDrive\Documents\Bud%20Mon%201\2022-23\2022-23%20Bank%20R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Form - CIPFA"/>
      <sheetName val="Working Papers"/>
      <sheetName val="2022-23 Mstr Sheet"/>
      <sheetName val="Mthly Summ"/>
      <sheetName val="Apr"/>
      <sheetName val="May"/>
      <sheetName val="Jun"/>
      <sheetName val="Q1 Rec"/>
      <sheetName val="Jul"/>
      <sheetName val="Aug"/>
      <sheetName val="Sep"/>
      <sheetName val="Q2 Rec"/>
      <sheetName val="Oct"/>
      <sheetName val="Nov"/>
      <sheetName val="Dec"/>
      <sheetName val="Q3 Rec"/>
      <sheetName val="Jan"/>
      <sheetName val="Feb"/>
      <sheetName val="Mar"/>
      <sheetName val="Q4 Rec"/>
      <sheetName val="VAT Recon"/>
      <sheetName val="PAYE Recon"/>
      <sheetName val="Variance items"/>
      <sheetName val="Asset Reg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C8">
            <v>22023.630000000005</v>
          </cell>
          <cell r="E8">
            <v>6174.2000000000007</v>
          </cell>
          <cell r="N8">
            <v>17.05</v>
          </cell>
          <cell r="O8">
            <v>0</v>
          </cell>
        </row>
      </sheetData>
      <sheetData sheetId="4">
        <row r="27">
          <cell r="D27">
            <v>6261.97</v>
          </cell>
          <cell r="E27">
            <v>589.11</v>
          </cell>
          <cell r="F27">
            <v>1951.31</v>
          </cell>
          <cell r="G27">
            <v>5</v>
          </cell>
          <cell r="H27">
            <v>7.83</v>
          </cell>
          <cell r="I27">
            <v>3708.7200000000003</v>
          </cell>
          <cell r="J27">
            <v>0</v>
          </cell>
          <cell r="K27">
            <v>0</v>
          </cell>
          <cell r="P27">
            <v>0</v>
          </cell>
          <cell r="Q27">
            <v>2.09</v>
          </cell>
          <cell r="R27">
            <v>0</v>
          </cell>
        </row>
      </sheetData>
      <sheetData sheetId="5">
        <row r="28">
          <cell r="D28">
            <v>6960.02</v>
          </cell>
          <cell r="E28">
            <v>217.97</v>
          </cell>
          <cell r="F28">
            <v>1981.74</v>
          </cell>
          <cell r="G28">
            <v>3560.32</v>
          </cell>
          <cell r="H28">
            <v>14.46</v>
          </cell>
          <cell r="I28">
            <v>1185.53</v>
          </cell>
          <cell r="J28">
            <v>0</v>
          </cell>
          <cell r="K28">
            <v>0</v>
          </cell>
          <cell r="P28">
            <v>72980</v>
          </cell>
          <cell r="Q28">
            <v>7.67</v>
          </cell>
          <cell r="R28">
            <v>0</v>
          </cell>
        </row>
      </sheetData>
      <sheetData sheetId="6">
        <row r="29">
          <cell r="D29">
            <v>8801.6400000000012</v>
          </cell>
          <cell r="E29">
            <v>275.18</v>
          </cell>
          <cell r="F29">
            <v>2241.15</v>
          </cell>
          <cell r="G29">
            <v>3692.46</v>
          </cell>
          <cell r="H29">
            <v>13.32</v>
          </cell>
          <cell r="I29">
            <v>2579.5300000000002</v>
          </cell>
          <cell r="J29">
            <v>0</v>
          </cell>
          <cell r="K29">
            <v>0</v>
          </cell>
          <cell r="P29">
            <v>0</v>
          </cell>
          <cell r="Q29">
            <v>7.29</v>
          </cell>
          <cell r="R29">
            <v>0</v>
          </cell>
        </row>
      </sheetData>
      <sheetData sheetId="7" refreshError="1"/>
      <sheetData sheetId="8">
        <row r="23">
          <cell r="D23">
            <v>5989.86</v>
          </cell>
          <cell r="E23">
            <v>383.43</v>
          </cell>
          <cell r="F23">
            <v>2443.88</v>
          </cell>
          <cell r="H23">
            <v>14.36</v>
          </cell>
          <cell r="I23">
            <v>3148.1900000000005</v>
          </cell>
          <cell r="J23">
            <v>0</v>
          </cell>
          <cell r="K23">
            <v>0</v>
          </cell>
          <cell r="P23">
            <v>0</v>
          </cell>
          <cell r="Q23">
            <v>6.48</v>
          </cell>
          <cell r="R23">
            <v>0</v>
          </cell>
        </row>
      </sheetData>
      <sheetData sheetId="9">
        <row r="26">
          <cell r="D26">
            <v>6073.46</v>
          </cell>
          <cell r="E26">
            <v>435.29</v>
          </cell>
          <cell r="F26">
            <v>2406.7399999999998</v>
          </cell>
          <cell r="G26">
            <v>1482.6200000000001</v>
          </cell>
          <cell r="H26">
            <v>13.64</v>
          </cell>
          <cell r="I26">
            <v>1735.17</v>
          </cell>
          <cell r="J26">
            <v>0</v>
          </cell>
          <cell r="K26">
            <v>0</v>
          </cell>
          <cell r="P26">
            <v>0</v>
          </cell>
          <cell r="Q26">
            <v>6.82</v>
          </cell>
          <cell r="R26">
            <v>2185.5300000000002</v>
          </cell>
        </row>
      </sheetData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 '22"/>
      <sheetName val="May '22"/>
      <sheetName val="Jun '22"/>
      <sheetName val="Jul '22"/>
      <sheetName val="Aug '22"/>
      <sheetName val="Sep '22"/>
      <sheetName val="May"/>
      <sheetName val="June"/>
      <sheetName val="July"/>
      <sheetName val="Aug"/>
      <sheetName val="Sep"/>
      <sheetName val="Oct"/>
      <sheetName val="Nov"/>
      <sheetName val="Dec"/>
      <sheetName val="Jan 22"/>
      <sheetName val="Feb 22"/>
      <sheetName val="Mar 22"/>
      <sheetName val="Jan"/>
      <sheetName val="Feb"/>
      <sheetName val="March"/>
      <sheetName val="Sheet3"/>
    </sheetNames>
    <sheetDataSet>
      <sheetData sheetId="0" refreshError="1"/>
      <sheetData sheetId="1" refreshError="1"/>
      <sheetData sheetId="2">
        <row r="82">
          <cell r="H82">
            <v>2202.06</v>
          </cell>
        </row>
        <row r="90">
          <cell r="I90">
            <v>83331.64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DFB11-0DC8-4E46-8417-817BAE42F2A6}">
  <sheetPr>
    <pageSetUpPr fitToPage="1"/>
  </sheetPr>
  <dimension ref="A1:J39"/>
  <sheetViews>
    <sheetView workbookViewId="0">
      <pane ySplit="7" topLeftCell="A8" activePane="bottomLeft" state="frozen"/>
      <selection pane="bottomLeft" activeCell="N27" sqref="N27"/>
    </sheetView>
  </sheetViews>
  <sheetFormatPr defaultRowHeight="14.4" x14ac:dyDescent="0.3"/>
  <cols>
    <col min="6" max="6" width="10.109375" bestFit="1" customWidth="1"/>
    <col min="8" max="8" width="10.21875" bestFit="1" customWidth="1"/>
    <col min="10" max="10" width="11" bestFit="1" customWidth="1"/>
  </cols>
  <sheetData>
    <row r="1" spans="1:10" x14ac:dyDescent="0.3">
      <c r="A1" s="1"/>
    </row>
    <row r="2" spans="1:10" ht="17.399999999999999" x14ac:dyDescent="0.3">
      <c r="C2" s="2" t="s">
        <v>0</v>
      </c>
    </row>
    <row r="3" spans="1:10" ht="17.399999999999999" x14ac:dyDescent="0.3">
      <c r="C3" s="2"/>
    </row>
    <row r="4" spans="1:10" x14ac:dyDescent="0.3">
      <c r="F4" s="3" t="s">
        <v>1</v>
      </c>
      <c r="G4" s="3"/>
      <c r="H4" s="4" t="s">
        <v>2</v>
      </c>
      <c r="I4" s="1"/>
      <c r="J4" s="5" t="s">
        <v>3</v>
      </c>
    </row>
    <row r="5" spans="1:10" x14ac:dyDescent="0.3">
      <c r="F5" s="3" t="s">
        <v>4</v>
      </c>
      <c r="G5" s="3"/>
      <c r="H5" s="4" t="s">
        <v>5</v>
      </c>
      <c r="I5" s="4"/>
      <c r="J5" s="5" t="s">
        <v>6</v>
      </c>
    </row>
    <row r="6" spans="1:10" x14ac:dyDescent="0.3">
      <c r="F6" s="3"/>
      <c r="G6" s="3"/>
      <c r="H6" s="4" t="s">
        <v>7</v>
      </c>
      <c r="I6" s="4"/>
      <c r="J6" s="4" t="s">
        <v>8</v>
      </c>
    </row>
    <row r="7" spans="1:10" x14ac:dyDescent="0.3">
      <c r="F7" s="6" t="s">
        <v>9</v>
      </c>
      <c r="G7" s="3"/>
      <c r="H7" s="6" t="s">
        <v>9</v>
      </c>
      <c r="I7" s="7"/>
      <c r="J7" s="6" t="s">
        <v>9</v>
      </c>
    </row>
    <row r="9" spans="1:10" x14ac:dyDescent="0.3">
      <c r="B9" t="s">
        <v>10</v>
      </c>
      <c r="F9" s="8">
        <v>32330</v>
      </c>
      <c r="G9" s="9"/>
      <c r="H9" s="9">
        <f>ROUND((F9/12)*5,-1)</f>
        <v>13470</v>
      </c>
      <c r="I9" s="9"/>
      <c r="J9" s="9">
        <v>11024.82</v>
      </c>
    </row>
    <row r="10" spans="1:10" x14ac:dyDescent="0.3">
      <c r="F10" s="10"/>
      <c r="G10" s="9"/>
      <c r="H10" s="9"/>
      <c r="I10" s="9"/>
      <c r="J10" s="9"/>
    </row>
    <row r="11" spans="1:10" x14ac:dyDescent="0.3">
      <c r="B11" t="s">
        <v>11</v>
      </c>
      <c r="F11" s="8">
        <v>6350</v>
      </c>
      <c r="G11" s="9"/>
      <c r="H11" s="9">
        <f>ROUND((F11/12)*5,-1)</f>
        <v>2650</v>
      </c>
      <c r="I11" s="9"/>
      <c r="J11" s="9">
        <v>8740.4</v>
      </c>
    </row>
    <row r="12" spans="1:10" x14ac:dyDescent="0.3">
      <c r="F12" s="10"/>
      <c r="G12" s="9"/>
      <c r="H12" s="9"/>
      <c r="I12" s="9"/>
      <c r="J12" s="9"/>
    </row>
    <row r="13" spans="1:10" x14ac:dyDescent="0.3">
      <c r="B13" t="s">
        <v>12</v>
      </c>
      <c r="F13" s="8">
        <v>300</v>
      </c>
      <c r="G13" s="9"/>
      <c r="H13" s="9">
        <f>ROUND((F13/12)*5,-1)</f>
        <v>130</v>
      </c>
      <c r="I13" s="9"/>
      <c r="J13" s="9">
        <v>63.61</v>
      </c>
    </row>
    <row r="14" spans="1:10" x14ac:dyDescent="0.3">
      <c r="F14" s="10"/>
      <c r="G14" s="9"/>
      <c r="H14" s="9"/>
      <c r="I14" s="9"/>
      <c r="J14" s="9"/>
    </row>
    <row r="15" spans="1:10" x14ac:dyDescent="0.3">
      <c r="B15" t="s">
        <v>13</v>
      </c>
      <c r="F15" s="8">
        <v>30740</v>
      </c>
      <c r="G15" s="9"/>
      <c r="H15" s="9">
        <f>ROUND((F15/12)*5,-1)</f>
        <v>12810</v>
      </c>
      <c r="I15" s="9"/>
      <c r="J15" s="9">
        <v>12357.14</v>
      </c>
    </row>
    <row r="16" spans="1:10" x14ac:dyDescent="0.3">
      <c r="F16" s="10"/>
      <c r="G16" s="9"/>
      <c r="H16" s="9"/>
      <c r="I16" s="9"/>
      <c r="J16" s="9"/>
    </row>
    <row r="17" spans="1:10" x14ac:dyDescent="0.3">
      <c r="B17" t="s">
        <v>14</v>
      </c>
      <c r="F17" s="8">
        <v>3260</v>
      </c>
      <c r="G17" s="9"/>
      <c r="H17" s="9">
        <f>ROUND((F17/12)*5,-1)</f>
        <v>1360</v>
      </c>
      <c r="I17" s="9"/>
      <c r="J17" s="9">
        <v>0</v>
      </c>
    </row>
    <row r="18" spans="1:10" x14ac:dyDescent="0.3">
      <c r="F18" s="10"/>
      <c r="G18" s="9"/>
      <c r="H18" s="9"/>
      <c r="I18" s="9"/>
      <c r="J18" s="9"/>
    </row>
    <row r="19" spans="1:10" x14ac:dyDescent="0.3">
      <c r="A19" t="s">
        <v>15</v>
      </c>
      <c r="B19" t="s">
        <v>16</v>
      </c>
      <c r="F19" s="8">
        <v>0</v>
      </c>
      <c r="G19" s="9"/>
      <c r="H19" s="9">
        <f>ROUND((F19/12)*1,-1)</f>
        <v>0</v>
      </c>
      <c r="I19" s="9"/>
      <c r="J19" s="9">
        <v>0</v>
      </c>
    </row>
    <row r="20" spans="1:10" x14ac:dyDescent="0.3">
      <c r="F20" s="9"/>
      <c r="G20" s="9"/>
      <c r="H20" s="9"/>
      <c r="I20" s="9"/>
      <c r="J20" s="9"/>
    </row>
    <row r="21" spans="1:10" x14ac:dyDescent="0.3">
      <c r="B21" t="s">
        <v>17</v>
      </c>
      <c r="F21" s="11">
        <f>SUM(F9:F19)</f>
        <v>72980</v>
      </c>
      <c r="G21" s="9"/>
      <c r="H21" s="11">
        <f>SUM(H9:H19)</f>
        <v>30420</v>
      </c>
      <c r="I21" s="9"/>
      <c r="J21" s="11">
        <f>SUM(J9:J19)</f>
        <v>32185.97</v>
      </c>
    </row>
    <row r="22" spans="1:10" x14ac:dyDescent="0.3">
      <c r="F22" s="9"/>
      <c r="G22" s="9"/>
      <c r="H22" s="9"/>
      <c r="I22" s="9"/>
      <c r="J22" s="9"/>
    </row>
    <row r="23" spans="1:10" x14ac:dyDescent="0.3">
      <c r="B23" t="s">
        <v>18</v>
      </c>
      <c r="F23" s="9">
        <v>0</v>
      </c>
      <c r="G23" s="9"/>
      <c r="H23" s="9">
        <v>0</v>
      </c>
      <c r="I23" s="9"/>
      <c r="J23" s="9">
        <v>1900.98</v>
      </c>
    </row>
    <row r="24" spans="1:10" x14ac:dyDescent="0.3">
      <c r="F24" s="9"/>
      <c r="G24" s="9"/>
      <c r="H24" s="9"/>
      <c r="I24" s="9"/>
      <c r="J24" s="9"/>
    </row>
    <row r="25" spans="1:10" x14ac:dyDescent="0.3">
      <c r="B25" t="s">
        <v>19</v>
      </c>
      <c r="F25" s="12">
        <f>SUM(F21:F23)</f>
        <v>72980</v>
      </c>
      <c r="G25" s="9"/>
      <c r="H25" s="12">
        <f>SUM(H21:H23)</f>
        <v>30420</v>
      </c>
      <c r="I25" s="9"/>
      <c r="J25" s="12">
        <f>SUM(J21:J23)</f>
        <v>34086.950000000004</v>
      </c>
    </row>
    <row r="26" spans="1:10" x14ac:dyDescent="0.3">
      <c r="F26" s="9"/>
      <c r="G26" s="9"/>
      <c r="H26" s="9"/>
      <c r="I26" s="9"/>
      <c r="J26" s="9"/>
    </row>
    <row r="27" spans="1:10" x14ac:dyDescent="0.3">
      <c r="B27" s="13" t="s">
        <v>20</v>
      </c>
    </row>
    <row r="28" spans="1:10" x14ac:dyDescent="0.3">
      <c r="A28" s="10"/>
      <c r="B28" t="s">
        <v>21</v>
      </c>
      <c r="F28" s="9">
        <v>72980</v>
      </c>
      <c r="H28" s="9">
        <f>ROUND((F28/12)*5,-1)</f>
        <v>30410</v>
      </c>
      <c r="J28" s="9">
        <f>H28</f>
        <v>30410</v>
      </c>
    </row>
    <row r="29" spans="1:10" x14ac:dyDescent="0.3">
      <c r="B29" t="s">
        <v>22</v>
      </c>
      <c r="F29" s="9">
        <v>0</v>
      </c>
      <c r="H29" s="9">
        <v>0</v>
      </c>
      <c r="J29" s="9">
        <v>30.35</v>
      </c>
    </row>
    <row r="30" spans="1:10" x14ac:dyDescent="0.3">
      <c r="B30" t="s">
        <v>18</v>
      </c>
      <c r="F30" s="9">
        <v>0</v>
      </c>
      <c r="H30" s="9">
        <v>0</v>
      </c>
      <c r="J30" s="9">
        <v>2185.5300000000002</v>
      </c>
    </row>
    <row r="32" spans="1:10" ht="15" thickBot="1" x14ac:dyDescent="0.35">
      <c r="B32" t="s">
        <v>23</v>
      </c>
      <c r="F32" s="14">
        <f>F25-F28</f>
        <v>0</v>
      </c>
      <c r="H32" s="14">
        <f>H25-H28-H29-H30</f>
        <v>10</v>
      </c>
      <c r="J32" s="14">
        <f>J25-J28-J29-J30</f>
        <v>1461.0700000000043</v>
      </c>
    </row>
    <row r="33" spans="1:10" ht="15" thickTop="1" x14ac:dyDescent="0.3"/>
    <row r="34" spans="1:10" x14ac:dyDescent="0.3">
      <c r="J34" s="9"/>
    </row>
    <row r="35" spans="1:10" x14ac:dyDescent="0.3">
      <c r="B35" t="s">
        <v>24</v>
      </c>
      <c r="F35" s="9">
        <f>F32</f>
        <v>0</v>
      </c>
      <c r="H35" s="9">
        <f>IF(H32&gt;0,H32,0)</f>
        <v>10</v>
      </c>
      <c r="J35" s="9">
        <f>IF(J32&gt;0,J32,0)</f>
        <v>1461.0700000000043</v>
      </c>
    </row>
    <row r="37" spans="1:10" x14ac:dyDescent="0.3">
      <c r="A37" s="10" t="s">
        <v>15</v>
      </c>
      <c r="B37" s="10" t="s">
        <v>25</v>
      </c>
    </row>
    <row r="38" spans="1:10" x14ac:dyDescent="0.3">
      <c r="B38" s="10"/>
    </row>
    <row r="39" spans="1:10" x14ac:dyDescent="0.3">
      <c r="B39" s="10" t="s">
        <v>26</v>
      </c>
    </row>
  </sheetData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D931-8495-47EB-8CA8-654B0DB30DB3}">
  <sheetPr>
    <pageSetUpPr fitToPage="1"/>
  </sheetPr>
  <dimension ref="A1:P23"/>
  <sheetViews>
    <sheetView workbookViewId="0">
      <selection activeCell="P11" sqref="P11"/>
    </sheetView>
  </sheetViews>
  <sheetFormatPr defaultRowHeight="14.4" x14ac:dyDescent="0.3"/>
  <cols>
    <col min="2" max="2" width="11.5546875" bestFit="1" customWidth="1"/>
    <col min="3" max="3" width="10" bestFit="1" customWidth="1"/>
    <col min="5" max="5" width="10" bestFit="1" customWidth="1"/>
    <col min="8" max="8" width="16.44140625" bestFit="1" customWidth="1"/>
    <col min="11" max="11" width="10" bestFit="1" customWidth="1"/>
    <col min="13" max="13" width="10" bestFit="1" customWidth="1"/>
    <col min="16" max="16" width="14.21875" bestFit="1" customWidth="1"/>
  </cols>
  <sheetData>
    <row r="1" spans="1:16" x14ac:dyDescent="0.3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3">
      <c r="A2" s="29" t="s">
        <v>28</v>
      </c>
      <c r="B2" s="29"/>
    </row>
    <row r="3" spans="1:16" x14ac:dyDescent="0.3">
      <c r="M3" s="29" t="s">
        <v>20</v>
      </c>
      <c r="N3" s="29"/>
      <c r="O3" s="29"/>
      <c r="P3" s="29" t="s">
        <v>23</v>
      </c>
    </row>
    <row r="4" spans="1:16" x14ac:dyDescent="0.3">
      <c r="C4" t="s">
        <v>29</v>
      </c>
      <c r="D4" t="s">
        <v>18</v>
      </c>
      <c r="E4" t="s">
        <v>10</v>
      </c>
      <c r="F4" t="s">
        <v>11</v>
      </c>
      <c r="G4" t="s">
        <v>12</v>
      </c>
      <c r="H4" t="s">
        <v>13</v>
      </c>
      <c r="I4" t="s">
        <v>30</v>
      </c>
      <c r="J4" t="s">
        <v>16</v>
      </c>
      <c r="K4" t="s">
        <v>31</v>
      </c>
      <c r="L4" t="s">
        <v>32</v>
      </c>
      <c r="M4" t="s">
        <v>21</v>
      </c>
      <c r="N4" t="s">
        <v>22</v>
      </c>
      <c r="O4" t="s">
        <v>18</v>
      </c>
      <c r="P4" s="29"/>
    </row>
    <row r="5" spans="1:16" x14ac:dyDescent="0.3">
      <c r="B5" t="s">
        <v>33</v>
      </c>
      <c r="C5" s="9">
        <f>[1]Apr!D27</f>
        <v>6261.97</v>
      </c>
      <c r="D5" s="9">
        <f>[1]Apr!E27</f>
        <v>589.11</v>
      </c>
      <c r="E5" s="9">
        <f>[1]Apr!F27</f>
        <v>1951.31</v>
      </c>
      <c r="F5" s="9">
        <f>[1]Apr!G27</f>
        <v>5</v>
      </c>
      <c r="G5" s="9">
        <f>[1]Apr!H27</f>
        <v>7.83</v>
      </c>
      <c r="H5" s="9">
        <f>[1]Apr!I27</f>
        <v>3708.7200000000003</v>
      </c>
      <c r="I5" s="9">
        <f>[1]Apr!J27</f>
        <v>0</v>
      </c>
      <c r="J5" s="9">
        <f>[1]Apr!K27</f>
        <v>0</v>
      </c>
      <c r="K5" s="9">
        <f>SUM(D5:J5)</f>
        <v>6261.97</v>
      </c>
      <c r="L5" s="9">
        <f>K5-C5</f>
        <v>0</v>
      </c>
      <c r="M5" s="9">
        <f>[1]Apr!P27</f>
        <v>0</v>
      </c>
      <c r="N5" s="9">
        <f>[1]Apr!Q27</f>
        <v>2.09</v>
      </c>
      <c r="O5" s="9">
        <f>[1]Apr!R27</f>
        <v>0</v>
      </c>
      <c r="P5" s="9">
        <f>K5-M5-N5-O5</f>
        <v>6259.88</v>
      </c>
    </row>
    <row r="6" spans="1:16" x14ac:dyDescent="0.3">
      <c r="B6" t="s">
        <v>34</v>
      </c>
      <c r="C6" s="9">
        <f>[1]May!D28</f>
        <v>6960.02</v>
      </c>
      <c r="D6" s="9">
        <f>[1]May!E28</f>
        <v>217.97</v>
      </c>
      <c r="E6" s="9">
        <f>[1]May!F28</f>
        <v>1981.74</v>
      </c>
      <c r="F6" s="9">
        <f>[1]May!G28</f>
        <v>3560.32</v>
      </c>
      <c r="G6" s="9">
        <f>[1]May!H28</f>
        <v>14.46</v>
      </c>
      <c r="H6" s="9">
        <f>[1]May!I28</f>
        <v>1185.53</v>
      </c>
      <c r="I6" s="9">
        <f>[1]May!J28</f>
        <v>0</v>
      </c>
      <c r="J6" s="9">
        <f>[1]May!K28</f>
        <v>0</v>
      </c>
      <c r="K6" s="9">
        <f t="shared" ref="K6:K10" si="0">SUM(D6:J6)</f>
        <v>6960.02</v>
      </c>
      <c r="L6" s="9">
        <f t="shared" ref="L6:L10" si="1">K6-C6</f>
        <v>0</v>
      </c>
      <c r="M6" s="9">
        <f>[1]May!P28</f>
        <v>72980</v>
      </c>
      <c r="N6" s="9">
        <f>[1]May!Q28</f>
        <v>7.67</v>
      </c>
      <c r="O6" s="9">
        <f>[1]May!R28</f>
        <v>0</v>
      </c>
      <c r="P6" s="9">
        <f>K6-M6-N6-O6</f>
        <v>-66027.649999999994</v>
      </c>
    </row>
    <row r="7" spans="1:16" x14ac:dyDescent="0.3">
      <c r="B7" t="s">
        <v>35</v>
      </c>
      <c r="C7" s="9">
        <f>[1]Jun!D29</f>
        <v>8801.6400000000012</v>
      </c>
      <c r="D7" s="9">
        <f>[1]Jun!E29</f>
        <v>275.18</v>
      </c>
      <c r="E7" s="9">
        <f>[1]Jun!F29</f>
        <v>2241.15</v>
      </c>
      <c r="F7" s="9">
        <f>[1]Jun!G29</f>
        <v>3692.46</v>
      </c>
      <c r="G7" s="9">
        <f>[1]Jun!H29</f>
        <v>13.32</v>
      </c>
      <c r="H7" s="9">
        <f>[1]Jun!I29</f>
        <v>2579.5300000000002</v>
      </c>
      <c r="I7" s="9">
        <f>[1]Jun!J29</f>
        <v>0</v>
      </c>
      <c r="J7" s="9">
        <f>[1]Jun!K29</f>
        <v>0</v>
      </c>
      <c r="K7" s="9">
        <f t="shared" si="0"/>
        <v>8801.64</v>
      </c>
      <c r="L7" s="9">
        <f t="shared" si="1"/>
        <v>0</v>
      </c>
      <c r="M7" s="9">
        <f>[1]Jun!P29</f>
        <v>0</v>
      </c>
      <c r="N7" s="9">
        <f>[1]Jun!Q29</f>
        <v>7.29</v>
      </c>
      <c r="O7" s="9">
        <f>[1]Jun!R29</f>
        <v>0</v>
      </c>
      <c r="P7" s="9">
        <f>K7-M7-N7-O7</f>
        <v>8794.3499999999985</v>
      </c>
    </row>
    <row r="8" spans="1:16" x14ac:dyDescent="0.3">
      <c r="B8" s="15" t="s">
        <v>36</v>
      </c>
      <c r="C8" s="16">
        <f>C5+C6+C7</f>
        <v>22023.630000000005</v>
      </c>
      <c r="D8" s="16">
        <f t="shared" ref="D8:P8" si="2">D5+D6+D7</f>
        <v>1082.26</v>
      </c>
      <c r="E8" s="16">
        <f t="shared" si="2"/>
        <v>6174.2000000000007</v>
      </c>
      <c r="F8" s="16">
        <f t="shared" si="2"/>
        <v>7257.7800000000007</v>
      </c>
      <c r="G8" s="16">
        <f t="shared" si="2"/>
        <v>35.61</v>
      </c>
      <c r="H8" s="16">
        <f t="shared" si="2"/>
        <v>7473.7800000000007</v>
      </c>
      <c r="I8" s="16">
        <f t="shared" si="2"/>
        <v>0</v>
      </c>
      <c r="J8" s="16">
        <f t="shared" si="2"/>
        <v>0</v>
      </c>
      <c r="K8" s="16">
        <f t="shared" si="2"/>
        <v>22023.63</v>
      </c>
      <c r="L8" s="16">
        <f t="shared" si="2"/>
        <v>0</v>
      </c>
      <c r="M8" s="16">
        <f t="shared" si="2"/>
        <v>72980</v>
      </c>
      <c r="N8" s="16">
        <f t="shared" si="2"/>
        <v>17.05</v>
      </c>
      <c r="O8" s="16">
        <f t="shared" si="2"/>
        <v>0</v>
      </c>
      <c r="P8" s="16">
        <f t="shared" si="2"/>
        <v>-50973.42</v>
      </c>
    </row>
    <row r="9" spans="1:16" x14ac:dyDescent="0.3">
      <c r="B9" t="s">
        <v>37</v>
      </c>
      <c r="C9" s="9">
        <f>[1]Jul!D23</f>
        <v>5989.86</v>
      </c>
      <c r="D9" s="9">
        <f>[1]Jul!E23</f>
        <v>383.43</v>
      </c>
      <c r="E9" s="9">
        <f>[1]Jul!F23</f>
        <v>2443.88</v>
      </c>
      <c r="F9" s="9">
        <f>[1]Jul!G27</f>
        <v>0</v>
      </c>
      <c r="G9" s="9">
        <f>[1]Jul!H23</f>
        <v>14.36</v>
      </c>
      <c r="H9" s="9">
        <f>[1]Jul!I23</f>
        <v>3148.1900000000005</v>
      </c>
      <c r="I9" s="9">
        <f>[1]Jul!J23</f>
        <v>0</v>
      </c>
      <c r="J9" s="9">
        <f>[1]Jul!K23</f>
        <v>0</v>
      </c>
      <c r="K9" s="9">
        <f t="shared" si="0"/>
        <v>5989.8600000000006</v>
      </c>
      <c r="L9" s="9">
        <f t="shared" si="1"/>
        <v>0</v>
      </c>
      <c r="M9" s="9">
        <f>[1]Jul!P23</f>
        <v>0</v>
      </c>
      <c r="N9" s="9">
        <f>[1]Jul!Q23</f>
        <v>6.48</v>
      </c>
      <c r="O9" s="9">
        <f>[1]Jul!R23</f>
        <v>0</v>
      </c>
      <c r="P9" s="9">
        <f>K9-M9-N9-O9</f>
        <v>5983.380000000001</v>
      </c>
    </row>
    <row r="10" spans="1:16" x14ac:dyDescent="0.3">
      <c r="B10" t="s">
        <v>7</v>
      </c>
      <c r="C10" s="9">
        <f>[1]Aug!D26</f>
        <v>6073.46</v>
      </c>
      <c r="D10" s="9">
        <f>[1]Aug!E26</f>
        <v>435.29</v>
      </c>
      <c r="E10" s="9">
        <f>[1]Aug!F26</f>
        <v>2406.7399999999998</v>
      </c>
      <c r="F10" s="9">
        <f>[1]Aug!G26</f>
        <v>1482.6200000000001</v>
      </c>
      <c r="G10" s="9">
        <f>[1]Aug!H26</f>
        <v>13.64</v>
      </c>
      <c r="H10" s="9">
        <f>[1]Aug!I26</f>
        <v>1735.17</v>
      </c>
      <c r="I10" s="9">
        <f>[1]Aug!J26</f>
        <v>0</v>
      </c>
      <c r="J10" s="9">
        <f>[1]Aug!K26</f>
        <v>0</v>
      </c>
      <c r="K10" s="9">
        <f t="shared" si="0"/>
        <v>6073.46</v>
      </c>
      <c r="L10" s="9">
        <f t="shared" si="1"/>
        <v>0</v>
      </c>
      <c r="M10" s="9">
        <f>[1]Aug!P26</f>
        <v>0</v>
      </c>
      <c r="N10" s="9">
        <f>[1]Aug!Q26</f>
        <v>6.82</v>
      </c>
      <c r="O10" s="9">
        <f>[1]Aug!R26</f>
        <v>2185.5300000000002</v>
      </c>
      <c r="P10" s="9">
        <f>K10-M10-N10-O10</f>
        <v>3881.11</v>
      </c>
    </row>
    <row r="11" spans="1:16" x14ac:dyDescent="0.3">
      <c r="B11" t="s">
        <v>38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 x14ac:dyDescent="0.3">
      <c r="B12" s="15" t="s">
        <v>39</v>
      </c>
      <c r="C12" s="16">
        <f>C9+C10+C11</f>
        <v>12063.32</v>
      </c>
      <c r="D12" s="16">
        <f>D9+D10+D11</f>
        <v>818.72</v>
      </c>
      <c r="E12" s="16">
        <f t="shared" ref="E12:P12" si="3">E9+E10+E11</f>
        <v>4850.62</v>
      </c>
      <c r="F12" s="16">
        <f t="shared" si="3"/>
        <v>1482.6200000000001</v>
      </c>
      <c r="G12" s="16">
        <f t="shared" si="3"/>
        <v>28</v>
      </c>
      <c r="H12" s="16">
        <f t="shared" si="3"/>
        <v>4883.3600000000006</v>
      </c>
      <c r="I12" s="16">
        <f t="shared" si="3"/>
        <v>0</v>
      </c>
      <c r="J12" s="16">
        <f t="shared" si="3"/>
        <v>0</v>
      </c>
      <c r="K12" s="16">
        <f t="shared" si="3"/>
        <v>12063.32</v>
      </c>
      <c r="L12" s="16">
        <v>0</v>
      </c>
      <c r="M12" s="16">
        <v>0</v>
      </c>
      <c r="N12" s="16">
        <f t="shared" si="3"/>
        <v>13.3</v>
      </c>
      <c r="O12" s="16">
        <f t="shared" si="3"/>
        <v>2185.5300000000002</v>
      </c>
      <c r="P12" s="16">
        <f t="shared" si="3"/>
        <v>9864.4900000000016</v>
      </c>
    </row>
    <row r="13" spans="1:16" x14ac:dyDescent="0.3">
      <c r="B13" t="s">
        <v>40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x14ac:dyDescent="0.3">
      <c r="B14" t="s">
        <v>41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x14ac:dyDescent="0.3">
      <c r="B15" t="s">
        <v>42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x14ac:dyDescent="0.3">
      <c r="B16" s="15" t="s">
        <v>43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x14ac:dyDescent="0.3">
      <c r="B17" t="s">
        <v>44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x14ac:dyDescent="0.3">
      <c r="B18" t="s">
        <v>45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3">
      <c r="B19" t="s">
        <v>46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3">
      <c r="B20" s="15" t="s">
        <v>47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2:16" x14ac:dyDescent="0.3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6" ht="15" thickBot="1" x14ac:dyDescent="0.35">
      <c r="B22" s="13" t="s">
        <v>48</v>
      </c>
      <c r="C22" s="14">
        <f>C8+C12+C16+C20</f>
        <v>34086.950000000004</v>
      </c>
      <c r="D22" s="14">
        <f t="shared" ref="D22:P22" si="4">D8+D12+D16+D20</f>
        <v>1900.98</v>
      </c>
      <c r="E22" s="14">
        <f t="shared" si="4"/>
        <v>11024.82</v>
      </c>
      <c r="F22" s="14">
        <f t="shared" si="4"/>
        <v>8740.4000000000015</v>
      </c>
      <c r="G22" s="14">
        <f t="shared" si="4"/>
        <v>63.61</v>
      </c>
      <c r="H22" s="14">
        <f t="shared" si="4"/>
        <v>12357.140000000001</v>
      </c>
      <c r="I22" s="14">
        <v>0</v>
      </c>
      <c r="J22" s="14">
        <v>0</v>
      </c>
      <c r="K22" s="14">
        <f t="shared" si="4"/>
        <v>34086.949999999997</v>
      </c>
      <c r="L22" s="14">
        <f t="shared" si="4"/>
        <v>0</v>
      </c>
      <c r="M22" s="14">
        <f t="shared" si="4"/>
        <v>72980</v>
      </c>
      <c r="N22" s="14">
        <f t="shared" si="4"/>
        <v>30.35</v>
      </c>
      <c r="O22" s="14">
        <f t="shared" si="4"/>
        <v>2185.5300000000002</v>
      </c>
      <c r="P22" s="14">
        <f t="shared" si="4"/>
        <v>-41108.929999999993</v>
      </c>
    </row>
    <row r="23" spans="2:16" ht="15" thickTop="1" x14ac:dyDescent="0.3"/>
  </sheetData>
  <mergeCells count="4">
    <mergeCell ref="A1:P1"/>
    <mergeCell ref="A2:B2"/>
    <mergeCell ref="M3:O3"/>
    <mergeCell ref="P3:P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B85F-BE0D-4857-8151-78C2192F7687}">
  <sheetPr>
    <pageSetUpPr fitToPage="1"/>
  </sheetPr>
  <dimension ref="A3:N35"/>
  <sheetViews>
    <sheetView workbookViewId="0">
      <pane ySplit="6" topLeftCell="A7" activePane="bottomLeft" state="frozen"/>
      <selection pane="bottomLeft" activeCell="J14" sqref="J14"/>
    </sheetView>
  </sheetViews>
  <sheetFormatPr defaultRowHeight="14.4" x14ac:dyDescent="0.3"/>
  <cols>
    <col min="4" max="4" width="11.109375" bestFit="1" customWidth="1"/>
    <col min="6" max="6" width="11.109375" bestFit="1" customWidth="1"/>
    <col min="8" max="8" width="11.109375" bestFit="1" customWidth="1"/>
    <col min="9" max="9" width="10" bestFit="1" customWidth="1"/>
  </cols>
  <sheetData>
    <row r="3" spans="1:14" x14ac:dyDescent="0.3">
      <c r="A3" s="28" t="s">
        <v>49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4" x14ac:dyDescent="0.3">
      <c r="D5" s="4" t="s">
        <v>50</v>
      </c>
      <c r="E5" s="4"/>
      <c r="F5" s="6" t="s">
        <v>9</v>
      </c>
      <c r="H5" s="3" t="s">
        <v>9</v>
      </c>
      <c r="I5" s="4"/>
      <c r="J5" s="3" t="s">
        <v>9</v>
      </c>
      <c r="K5" s="3"/>
      <c r="L5" s="3" t="s">
        <v>9</v>
      </c>
      <c r="M5" s="4"/>
      <c r="N5" s="3" t="s">
        <v>9</v>
      </c>
    </row>
    <row r="6" spans="1:14" x14ac:dyDescent="0.3">
      <c r="D6" s="4" t="s">
        <v>51</v>
      </c>
      <c r="E6" s="4"/>
      <c r="F6" s="4" t="s">
        <v>36</v>
      </c>
      <c r="H6" s="4" t="s">
        <v>39</v>
      </c>
      <c r="I6" s="4"/>
      <c r="J6" s="4" t="s">
        <v>43</v>
      </c>
      <c r="K6" s="4"/>
      <c r="L6" s="4" t="s">
        <v>47</v>
      </c>
      <c r="M6" s="4"/>
      <c r="N6" s="4" t="s">
        <v>51</v>
      </c>
    </row>
    <row r="8" spans="1:14" x14ac:dyDescent="0.3">
      <c r="A8" t="s">
        <v>52</v>
      </c>
      <c r="D8" s="9">
        <v>92229.26999999999</v>
      </c>
      <c r="E8" s="9"/>
      <c r="F8" s="8">
        <f>D34</f>
        <v>100237.87999999999</v>
      </c>
      <c r="H8" s="9">
        <f>F34</f>
        <v>151211.29999999999</v>
      </c>
      <c r="I8" s="9"/>
      <c r="J8" s="9">
        <f>H34</f>
        <v>0</v>
      </c>
      <c r="K8" s="9"/>
      <c r="L8" s="9"/>
      <c r="M8" s="9"/>
      <c r="N8" s="9"/>
    </row>
    <row r="9" spans="1:14" x14ac:dyDescent="0.3">
      <c r="D9" s="9"/>
      <c r="E9" s="9"/>
      <c r="F9" s="9"/>
      <c r="H9" s="9"/>
      <c r="I9" s="9"/>
      <c r="J9" s="9"/>
      <c r="K9" s="9"/>
      <c r="L9" s="9"/>
      <c r="M9" s="9"/>
      <c r="N9" s="9"/>
    </row>
    <row r="10" spans="1:14" x14ac:dyDescent="0.3">
      <c r="A10" t="s">
        <v>21</v>
      </c>
      <c r="D10" s="9">
        <v>72980</v>
      </c>
      <c r="E10" s="9"/>
      <c r="F10" s="9">
        <f>D10</f>
        <v>72980</v>
      </c>
      <c r="H10" s="9">
        <v>0</v>
      </c>
      <c r="I10" s="9"/>
      <c r="J10" s="9"/>
      <c r="K10" s="9"/>
      <c r="L10" s="9"/>
      <c r="M10" s="9"/>
      <c r="N10" s="9"/>
    </row>
    <row r="11" spans="1:14" x14ac:dyDescent="0.3">
      <c r="D11" s="9"/>
      <c r="E11" s="9"/>
      <c r="F11" s="9"/>
      <c r="H11" s="9"/>
      <c r="I11" s="9"/>
      <c r="J11" s="9"/>
      <c r="K11" s="9"/>
      <c r="L11" s="9"/>
      <c r="M11" s="9"/>
      <c r="N11" s="9"/>
    </row>
    <row r="12" spans="1:14" x14ac:dyDescent="0.3">
      <c r="A12" t="s">
        <v>53</v>
      </c>
      <c r="D12" s="9">
        <v>6850.76</v>
      </c>
      <c r="E12" s="9"/>
      <c r="F12" s="9">
        <f>'[1]Mthly Summ'!N8+'[1]Mthly Summ'!O8</f>
        <v>17.05</v>
      </c>
      <c r="H12" s="9">
        <v>2198.83</v>
      </c>
      <c r="J12" s="9"/>
      <c r="K12" s="9"/>
      <c r="L12" s="9"/>
      <c r="M12" s="9"/>
      <c r="N12" s="9"/>
    </row>
    <row r="13" spans="1:14" x14ac:dyDescent="0.3">
      <c r="D13" s="9"/>
      <c r="E13" s="9"/>
      <c r="F13" s="9"/>
      <c r="H13" s="9"/>
      <c r="I13" s="9"/>
      <c r="J13" s="9"/>
      <c r="K13" s="9"/>
      <c r="L13" s="9"/>
      <c r="M13" s="9"/>
      <c r="N13" s="9"/>
    </row>
    <row r="14" spans="1:14" x14ac:dyDescent="0.3">
      <c r="D14" s="16">
        <v>172060.03</v>
      </c>
      <c r="E14" s="9"/>
      <c r="F14" s="16">
        <f>SUM(F8:F12)</f>
        <v>173234.93</v>
      </c>
      <c r="H14" s="16">
        <f>SUM(H8:H13)</f>
        <v>153410.12999999998</v>
      </c>
      <c r="I14" s="9"/>
      <c r="J14" s="16">
        <f>SUM(J8:J12)</f>
        <v>0</v>
      </c>
      <c r="K14" s="9"/>
      <c r="L14" s="16"/>
      <c r="M14" s="9"/>
      <c r="N14" s="16">
        <f>SUM(N8:N12)</f>
        <v>0</v>
      </c>
    </row>
    <row r="15" spans="1:14" x14ac:dyDescent="0.3">
      <c r="D15" s="9"/>
      <c r="E15" s="9"/>
      <c r="F15" s="9"/>
      <c r="H15" s="9"/>
      <c r="I15" s="9"/>
      <c r="J15" s="9"/>
      <c r="K15" s="9"/>
      <c r="L15" s="9"/>
      <c r="M15" s="9"/>
      <c r="N15" s="9"/>
    </row>
    <row r="16" spans="1:14" x14ac:dyDescent="0.3">
      <c r="A16" t="s">
        <v>54</v>
      </c>
      <c r="D16" s="9"/>
      <c r="E16" s="9"/>
      <c r="F16" s="9"/>
      <c r="H16" s="9"/>
      <c r="I16" s="9"/>
      <c r="J16" s="9"/>
      <c r="K16" s="9"/>
      <c r="L16" s="9"/>
      <c r="M16" s="9"/>
      <c r="N16" s="9"/>
    </row>
    <row r="17" spans="1:14" x14ac:dyDescent="0.3">
      <c r="D17" s="9"/>
      <c r="E17" s="9"/>
      <c r="F17" s="9"/>
      <c r="H17" s="9"/>
      <c r="I17" s="9"/>
      <c r="J17" s="9"/>
      <c r="K17" s="9"/>
      <c r="L17" s="9"/>
      <c r="M17" s="9"/>
      <c r="N17" s="9"/>
    </row>
    <row r="18" spans="1:14" x14ac:dyDescent="0.3">
      <c r="A18" t="s">
        <v>55</v>
      </c>
      <c r="D18" s="9">
        <v>27487.4</v>
      </c>
      <c r="E18" s="9"/>
      <c r="F18" s="9">
        <f>'[1]Mthly Summ'!E8</f>
        <v>6174.2000000000007</v>
      </c>
      <c r="H18" s="9">
        <v>4850.62</v>
      </c>
      <c r="J18" s="9"/>
      <c r="K18" s="9"/>
      <c r="L18" s="9"/>
      <c r="M18" s="9"/>
      <c r="N18" s="9"/>
    </row>
    <row r="19" spans="1:14" x14ac:dyDescent="0.3">
      <c r="D19" s="9"/>
      <c r="E19" s="9"/>
      <c r="F19" s="9"/>
      <c r="H19" s="9"/>
      <c r="I19" s="9"/>
      <c r="J19" s="9"/>
      <c r="K19" s="9"/>
      <c r="L19" s="9"/>
      <c r="M19" s="9"/>
      <c r="N19" s="9"/>
    </row>
    <row r="20" spans="1:14" x14ac:dyDescent="0.3">
      <c r="A20" t="s">
        <v>56</v>
      </c>
      <c r="D20" s="9">
        <v>0</v>
      </c>
      <c r="E20" s="9"/>
      <c r="F20" s="9">
        <v>0</v>
      </c>
      <c r="H20" s="9">
        <v>0</v>
      </c>
      <c r="I20" s="9"/>
      <c r="J20" s="9"/>
      <c r="K20" s="9"/>
      <c r="L20" s="9"/>
      <c r="M20" s="9"/>
      <c r="N20" s="9"/>
    </row>
    <row r="21" spans="1:14" x14ac:dyDescent="0.3">
      <c r="D21" s="9"/>
      <c r="E21" s="9"/>
      <c r="F21" s="9"/>
      <c r="H21" s="9"/>
      <c r="I21" s="9"/>
      <c r="J21" s="9"/>
      <c r="K21" s="9"/>
      <c r="L21" s="9"/>
      <c r="M21" s="9"/>
      <c r="N21" s="9"/>
    </row>
    <row r="22" spans="1:14" x14ac:dyDescent="0.3">
      <c r="A22" t="s">
        <v>57</v>
      </c>
      <c r="D22" s="9">
        <v>44334.749999999993</v>
      </c>
      <c r="E22" s="9"/>
      <c r="F22" s="9">
        <f>'[1]Mthly Summ'!C8-'[1]Mthly Summ'!E8</f>
        <v>15849.430000000004</v>
      </c>
      <c r="H22" s="9">
        <v>12063.32</v>
      </c>
      <c r="J22" s="9"/>
      <c r="K22" s="9"/>
      <c r="L22" s="9"/>
      <c r="M22" s="9"/>
      <c r="N22" s="9"/>
    </row>
    <row r="23" spans="1:14" x14ac:dyDescent="0.3">
      <c r="D23" s="9"/>
      <c r="E23" s="9"/>
      <c r="F23" s="9"/>
      <c r="H23" s="9"/>
      <c r="I23" s="9"/>
      <c r="J23" s="9"/>
      <c r="K23" s="9"/>
      <c r="L23" s="9"/>
      <c r="M23" s="9"/>
      <c r="N23" s="9"/>
    </row>
    <row r="24" spans="1:14" x14ac:dyDescent="0.3">
      <c r="D24" s="16">
        <v>71822.149999999994</v>
      </c>
      <c r="E24" s="9"/>
      <c r="F24" s="16">
        <f>SUM(F18:F22)</f>
        <v>22023.630000000005</v>
      </c>
      <c r="H24" s="16">
        <f>SUM(H18:H23)</f>
        <v>16913.939999999999</v>
      </c>
      <c r="I24" s="9"/>
      <c r="J24" s="16">
        <f>SUM(J18:J22)</f>
        <v>0</v>
      </c>
      <c r="K24" s="9"/>
      <c r="L24" s="16"/>
      <c r="M24" s="9"/>
      <c r="N24" s="16">
        <f>SUM(N18:N22)</f>
        <v>0</v>
      </c>
    </row>
    <row r="25" spans="1:14" x14ac:dyDescent="0.3">
      <c r="D25" s="9"/>
      <c r="E25" s="9"/>
      <c r="F25" s="9"/>
      <c r="H25" s="9"/>
      <c r="I25" s="9"/>
      <c r="J25" s="9"/>
      <c r="K25" s="9"/>
      <c r="L25" s="9"/>
      <c r="M25" s="9"/>
      <c r="N25" s="9"/>
    </row>
    <row r="26" spans="1:14" ht="15" thickBot="1" x14ac:dyDescent="0.35">
      <c r="A26" t="s">
        <v>58</v>
      </c>
      <c r="D26" s="17">
        <v>100237.88</v>
      </c>
      <c r="E26" s="9"/>
      <c r="F26" s="17">
        <f>F14-F24</f>
        <v>151211.29999999999</v>
      </c>
      <c r="H26" s="17">
        <f>H14-H24</f>
        <v>136496.18999999997</v>
      </c>
      <c r="I26" s="9"/>
      <c r="J26" s="17">
        <f>J14-J24</f>
        <v>0</v>
      </c>
      <c r="K26" s="18"/>
      <c r="L26" s="17"/>
      <c r="M26" s="9"/>
      <c r="N26" s="17">
        <f>N14-N24</f>
        <v>0</v>
      </c>
    </row>
    <row r="27" spans="1:14" ht="15" thickTop="1" x14ac:dyDescent="0.3">
      <c r="D27" s="9"/>
      <c r="E27" s="9"/>
      <c r="F27" s="9"/>
      <c r="H27" s="9"/>
      <c r="I27" s="9"/>
      <c r="J27" s="9"/>
      <c r="K27" s="9"/>
      <c r="L27" s="9"/>
      <c r="M27" s="9"/>
      <c r="N27" s="9"/>
    </row>
    <row r="28" spans="1:14" x14ac:dyDescent="0.3">
      <c r="A28" t="s">
        <v>59</v>
      </c>
      <c r="D28" s="9"/>
      <c r="E28" s="9"/>
      <c r="F28" s="9"/>
      <c r="H28" s="9"/>
      <c r="I28" s="9"/>
      <c r="J28" s="9"/>
      <c r="K28" s="9"/>
      <c r="L28" s="9"/>
      <c r="M28" s="9"/>
      <c r="N28" s="9"/>
    </row>
    <row r="29" spans="1:14" x14ac:dyDescent="0.3">
      <c r="D29" s="9"/>
      <c r="E29" s="9"/>
      <c r="F29" s="9"/>
      <c r="H29" s="9"/>
      <c r="I29" s="9"/>
      <c r="J29" s="9"/>
      <c r="K29" s="9"/>
      <c r="L29" s="9"/>
      <c r="M29" s="9"/>
      <c r="N29" s="9"/>
    </row>
    <row r="30" spans="1:14" x14ac:dyDescent="0.3">
      <c r="A30" t="s">
        <v>60</v>
      </c>
      <c r="D30" s="9">
        <v>31693.01</v>
      </c>
      <c r="E30" s="9"/>
      <c r="F30" s="9">
        <f>'[2]Jun ''22'!$I$90</f>
        <v>83331.64</v>
      </c>
      <c r="H30" s="9"/>
      <c r="I30" s="9"/>
      <c r="J30" s="9"/>
      <c r="K30" s="9"/>
      <c r="L30" s="9"/>
      <c r="M30" s="9"/>
      <c r="N30" s="9"/>
    </row>
    <row r="31" spans="1:14" x14ac:dyDescent="0.3">
      <c r="D31" s="9">
        <v>70081.72</v>
      </c>
      <c r="F31" s="9">
        <v>70081.72</v>
      </c>
      <c r="H31" s="9">
        <f>F31</f>
        <v>70081.72</v>
      </c>
      <c r="I31" s="9"/>
      <c r="J31" s="9"/>
      <c r="K31" s="9"/>
      <c r="L31" s="9"/>
      <c r="M31" s="9"/>
      <c r="N31" s="9"/>
    </row>
    <row r="32" spans="1:14" x14ac:dyDescent="0.3">
      <c r="A32" t="s">
        <v>61</v>
      </c>
      <c r="D32" s="9">
        <v>1536.85</v>
      </c>
      <c r="F32" s="9">
        <f>'[2]Jun ''22'!$H$82</f>
        <v>2202.06</v>
      </c>
      <c r="H32" s="9"/>
      <c r="I32" s="9"/>
      <c r="J32" s="9"/>
      <c r="K32" s="9"/>
      <c r="L32" s="9"/>
      <c r="M32" s="9"/>
      <c r="N32" s="9"/>
    </row>
    <row r="33" spans="1:14" x14ac:dyDescent="0.3">
      <c r="H33" s="9"/>
      <c r="I33" s="9"/>
      <c r="J33" s="9"/>
      <c r="K33" s="9"/>
      <c r="L33" s="9"/>
      <c r="M33" s="9"/>
      <c r="N33" s="9"/>
    </row>
    <row r="34" spans="1:14" ht="15" thickBot="1" x14ac:dyDescent="0.35">
      <c r="A34" t="s">
        <v>62</v>
      </c>
      <c r="D34" s="17">
        <v>100237.87999999999</v>
      </c>
      <c r="F34" s="17">
        <f>F30+F31-F32</f>
        <v>151211.29999999999</v>
      </c>
      <c r="H34" s="17">
        <f>H30-H32</f>
        <v>0</v>
      </c>
      <c r="I34" s="9"/>
      <c r="J34" s="17">
        <f>J30-J32</f>
        <v>0</v>
      </c>
      <c r="K34" s="18"/>
      <c r="L34" s="17"/>
      <c r="M34" s="9"/>
      <c r="N34" s="17">
        <f>N30-N32</f>
        <v>0</v>
      </c>
    </row>
    <row r="35" spans="1:14" ht="15" thickTop="1" x14ac:dyDescent="0.3"/>
  </sheetData>
  <mergeCells count="1">
    <mergeCell ref="A3:N3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4F929-6532-4A75-B82E-89DA9C5EA64E}">
  <dimension ref="A1:D24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18.44140625" bestFit="1" customWidth="1"/>
    <col min="3" max="3" width="11.21875" bestFit="1" customWidth="1"/>
    <col min="4" max="4" width="9" bestFit="1" customWidth="1"/>
  </cols>
  <sheetData>
    <row r="1" spans="1:4" x14ac:dyDescent="0.3">
      <c r="A1" s="1" t="s">
        <v>0</v>
      </c>
      <c r="B1" s="19"/>
    </row>
    <row r="2" spans="1:4" x14ac:dyDescent="0.3">
      <c r="A2" s="24" t="s">
        <v>63</v>
      </c>
      <c r="B2" s="19"/>
    </row>
    <row r="3" spans="1:4" x14ac:dyDescent="0.3">
      <c r="B3" s="19"/>
    </row>
    <row r="4" spans="1:4" x14ac:dyDescent="0.3">
      <c r="A4" t="s">
        <v>64</v>
      </c>
      <c r="B4" s="19"/>
      <c r="C4" s="10" t="s">
        <v>65</v>
      </c>
      <c r="D4" t="s">
        <v>29</v>
      </c>
    </row>
    <row r="5" spans="1:4" x14ac:dyDescent="0.3">
      <c r="A5" t="s">
        <v>66</v>
      </c>
      <c r="B5" s="19"/>
      <c r="C5" s="20"/>
      <c r="D5" s="9"/>
    </row>
    <row r="6" spans="1:4" x14ac:dyDescent="0.3">
      <c r="A6" t="s">
        <v>67</v>
      </c>
      <c r="B6" s="19"/>
      <c r="C6" s="20">
        <v>44770</v>
      </c>
      <c r="D6" s="9">
        <v>487.34</v>
      </c>
    </row>
    <row r="7" spans="1:4" x14ac:dyDescent="0.3">
      <c r="A7" t="s">
        <v>68</v>
      </c>
      <c r="B7" s="19"/>
      <c r="C7" s="20"/>
      <c r="D7" s="9"/>
    </row>
    <row r="8" spans="1:4" x14ac:dyDescent="0.3">
      <c r="A8" t="s">
        <v>69</v>
      </c>
      <c r="B8" s="19"/>
      <c r="C8" s="20">
        <v>44753</v>
      </c>
      <c r="D8" s="9">
        <v>26.99</v>
      </c>
    </row>
    <row r="9" spans="1:4" x14ac:dyDescent="0.3">
      <c r="A9" t="s">
        <v>70</v>
      </c>
      <c r="B9" s="19"/>
      <c r="C9" s="20"/>
      <c r="D9" s="9"/>
    </row>
    <row r="10" spans="1:4" x14ac:dyDescent="0.3">
      <c r="A10" t="s">
        <v>71</v>
      </c>
      <c r="B10" s="19"/>
      <c r="C10" s="20"/>
      <c r="D10" s="9"/>
    </row>
    <row r="11" spans="1:4" x14ac:dyDescent="0.3">
      <c r="A11" t="s">
        <v>72</v>
      </c>
      <c r="B11" s="19"/>
      <c r="C11" s="20">
        <v>44756</v>
      </c>
      <c r="D11" s="9">
        <v>75.930000000000007</v>
      </c>
    </row>
    <row r="12" spans="1:4" x14ac:dyDescent="0.3">
      <c r="A12" s="10" t="s">
        <v>73</v>
      </c>
      <c r="B12" s="21" t="s">
        <v>74</v>
      </c>
      <c r="C12" s="22">
        <v>5780</v>
      </c>
      <c r="D12" s="9">
        <v>233.02</v>
      </c>
    </row>
    <row r="13" spans="1:4" x14ac:dyDescent="0.3">
      <c r="A13" s="10" t="s">
        <v>75</v>
      </c>
      <c r="B13" s="21"/>
      <c r="C13" s="22" t="s">
        <v>76</v>
      </c>
      <c r="D13" s="9">
        <v>2379.29</v>
      </c>
    </row>
    <row r="14" spans="1:4" x14ac:dyDescent="0.3">
      <c r="A14" s="10" t="s">
        <v>77</v>
      </c>
      <c r="B14" s="19" t="s">
        <v>78</v>
      </c>
      <c r="C14" s="22">
        <v>5784</v>
      </c>
      <c r="D14" s="9">
        <f>700.31+610.52</f>
        <v>1310.83</v>
      </c>
    </row>
    <row r="15" spans="1:4" x14ac:dyDescent="0.3">
      <c r="A15" s="10" t="s">
        <v>79</v>
      </c>
      <c r="B15" s="19" t="s">
        <v>80</v>
      </c>
      <c r="C15" s="22">
        <v>5785</v>
      </c>
      <c r="D15" s="9">
        <v>42</v>
      </c>
    </row>
    <row r="16" spans="1:4" x14ac:dyDescent="0.3">
      <c r="A16" s="10" t="s">
        <v>81</v>
      </c>
      <c r="B16" s="19" t="s">
        <v>82</v>
      </c>
      <c r="C16" s="22">
        <v>5786</v>
      </c>
      <c r="D16" s="9">
        <v>66.260000000000005</v>
      </c>
    </row>
    <row r="17" spans="1:4" x14ac:dyDescent="0.3">
      <c r="A17" s="10" t="s">
        <v>83</v>
      </c>
      <c r="B17" s="23" t="s">
        <v>84</v>
      </c>
      <c r="C17" s="22">
        <v>5787</v>
      </c>
      <c r="D17" s="9">
        <v>367.2</v>
      </c>
    </row>
    <row r="18" spans="1:4" x14ac:dyDescent="0.3">
      <c r="A18" s="10" t="s">
        <v>85</v>
      </c>
      <c r="B18" s="19" t="s">
        <v>86</v>
      </c>
      <c r="C18" s="22">
        <v>5788</v>
      </c>
      <c r="D18" s="9">
        <v>1001</v>
      </c>
    </row>
    <row r="19" spans="1:4" x14ac:dyDescent="0.3">
      <c r="A19" s="10" t="s">
        <v>87</v>
      </c>
      <c r="B19" s="19"/>
      <c r="C19" s="20">
        <v>44771</v>
      </c>
      <c r="D19" s="9"/>
    </row>
    <row r="20" spans="1:4" x14ac:dyDescent="0.3">
      <c r="B20" s="19"/>
      <c r="D20" s="9"/>
    </row>
    <row r="21" spans="1:4" x14ac:dyDescent="0.3">
      <c r="B21" s="19"/>
      <c r="D21" s="9"/>
    </row>
    <row r="22" spans="1:4" x14ac:dyDescent="0.3">
      <c r="B22" s="19"/>
      <c r="D22" s="9"/>
    </row>
    <row r="23" spans="1:4" ht="15" thickBot="1" x14ac:dyDescent="0.35">
      <c r="A23" t="s">
        <v>31</v>
      </c>
      <c r="B23" s="19"/>
      <c r="D23" s="14">
        <f t="shared" ref="D23" si="0">SUM(D5:D22)</f>
        <v>5989.86</v>
      </c>
    </row>
    <row r="24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4399-9493-40D3-82F2-D8704ED34238}">
  <dimension ref="A1:D26"/>
  <sheetViews>
    <sheetView tabSelected="1" workbookViewId="0">
      <selection sqref="A1:D25"/>
    </sheetView>
  </sheetViews>
  <sheetFormatPr defaultRowHeight="14.4" x14ac:dyDescent="0.3"/>
  <cols>
    <col min="1" max="1" width="23.88671875" bestFit="1" customWidth="1"/>
    <col min="2" max="2" width="16.6640625" bestFit="1" customWidth="1"/>
    <col min="3" max="3" width="11.109375" bestFit="1" customWidth="1"/>
    <col min="4" max="4" width="9" bestFit="1" customWidth="1"/>
  </cols>
  <sheetData>
    <row r="1" spans="1:4" x14ac:dyDescent="0.3">
      <c r="A1" s="1" t="s">
        <v>0</v>
      </c>
    </row>
    <row r="2" spans="1:4" x14ac:dyDescent="0.3">
      <c r="A2" s="24" t="s">
        <v>88</v>
      </c>
    </row>
    <row r="4" spans="1:4" x14ac:dyDescent="0.3">
      <c r="A4" s="25" t="s">
        <v>64</v>
      </c>
      <c r="B4" s="25"/>
      <c r="C4" s="25" t="s">
        <v>65</v>
      </c>
      <c r="D4" s="25" t="s">
        <v>29</v>
      </c>
    </row>
    <row r="5" spans="1:4" x14ac:dyDescent="0.3">
      <c r="A5" t="s">
        <v>66</v>
      </c>
      <c r="B5" s="10" t="s">
        <v>89</v>
      </c>
      <c r="C5">
        <v>5795</v>
      </c>
      <c r="D5" s="9">
        <v>1000</v>
      </c>
    </row>
    <row r="6" spans="1:4" x14ac:dyDescent="0.3">
      <c r="A6" t="s">
        <v>67</v>
      </c>
      <c r="C6" s="20">
        <v>44803</v>
      </c>
      <c r="D6" s="9">
        <v>496.7</v>
      </c>
    </row>
    <row r="7" spans="1:4" x14ac:dyDescent="0.3">
      <c r="A7" t="s">
        <v>68</v>
      </c>
      <c r="C7" s="20"/>
      <c r="D7" s="9"/>
    </row>
    <row r="8" spans="1:4" x14ac:dyDescent="0.3">
      <c r="A8" t="s">
        <v>69</v>
      </c>
      <c r="C8" s="20">
        <v>44781</v>
      </c>
      <c r="D8" s="9">
        <v>26.99</v>
      </c>
    </row>
    <row r="9" spans="1:4" x14ac:dyDescent="0.3">
      <c r="A9" t="s">
        <v>70</v>
      </c>
      <c r="C9" s="26"/>
      <c r="D9" s="9"/>
    </row>
    <row r="10" spans="1:4" x14ac:dyDescent="0.3">
      <c r="A10" t="s">
        <v>71</v>
      </c>
      <c r="C10" s="26">
        <v>44795</v>
      </c>
      <c r="D10" s="9">
        <v>121.52</v>
      </c>
    </row>
    <row r="11" spans="1:4" x14ac:dyDescent="0.3">
      <c r="A11" t="s">
        <v>72</v>
      </c>
      <c r="C11" s="20">
        <v>44788</v>
      </c>
      <c r="D11" s="9">
        <v>61.31</v>
      </c>
    </row>
    <row r="12" spans="1:4" x14ac:dyDescent="0.3">
      <c r="A12" t="s">
        <v>90</v>
      </c>
      <c r="B12" t="s">
        <v>91</v>
      </c>
      <c r="C12">
        <v>5789</v>
      </c>
      <c r="D12" s="9">
        <v>22.8</v>
      </c>
    </row>
    <row r="13" spans="1:4" x14ac:dyDescent="0.3">
      <c r="A13" s="10" t="s">
        <v>92</v>
      </c>
      <c r="B13" s="10" t="s">
        <v>93</v>
      </c>
      <c r="C13" s="10">
        <v>5790</v>
      </c>
      <c r="D13" s="8">
        <v>25</v>
      </c>
    </row>
    <row r="14" spans="1:4" x14ac:dyDescent="0.3">
      <c r="A14" s="10" t="s">
        <v>94</v>
      </c>
      <c r="B14" s="10" t="s">
        <v>95</v>
      </c>
      <c r="C14">
        <v>5791</v>
      </c>
      <c r="D14" s="9">
        <v>803.51</v>
      </c>
    </row>
    <row r="15" spans="1:4" x14ac:dyDescent="0.3">
      <c r="A15" s="10" t="s">
        <v>96</v>
      </c>
      <c r="B15" s="10" t="s">
        <v>97</v>
      </c>
      <c r="C15" s="10">
        <v>5792</v>
      </c>
      <c r="D15" s="9">
        <v>42</v>
      </c>
    </row>
    <row r="16" spans="1:4" x14ac:dyDescent="0.3">
      <c r="A16" s="10" t="s">
        <v>98</v>
      </c>
      <c r="B16" s="10" t="s">
        <v>99</v>
      </c>
      <c r="C16">
        <v>5793</v>
      </c>
      <c r="D16" s="9">
        <v>440</v>
      </c>
    </row>
    <row r="17" spans="1:4" x14ac:dyDescent="0.3">
      <c r="A17" s="10" t="s">
        <v>100</v>
      </c>
      <c r="B17" s="10" t="s">
        <v>101</v>
      </c>
      <c r="C17" s="10">
        <v>5794</v>
      </c>
      <c r="D17" s="9">
        <v>34.26</v>
      </c>
    </row>
    <row r="18" spans="1:4" x14ac:dyDescent="0.3">
      <c r="A18" s="10" t="s">
        <v>102</v>
      </c>
      <c r="C18" s="27" t="s">
        <v>103</v>
      </c>
      <c r="D18" s="9">
        <v>2110.85</v>
      </c>
    </row>
    <row r="19" spans="1:4" x14ac:dyDescent="0.3">
      <c r="A19" s="10" t="s">
        <v>104</v>
      </c>
      <c r="C19">
        <v>5799</v>
      </c>
      <c r="D19" s="9">
        <v>223.22</v>
      </c>
    </row>
    <row r="20" spans="1:4" x14ac:dyDescent="0.3">
      <c r="A20" s="10" t="s">
        <v>105</v>
      </c>
      <c r="B20" t="s">
        <v>106</v>
      </c>
      <c r="C20" s="10">
        <v>5800</v>
      </c>
      <c r="D20" s="9">
        <v>345.5</v>
      </c>
    </row>
    <row r="21" spans="1:4" x14ac:dyDescent="0.3">
      <c r="A21" s="10" t="s">
        <v>107</v>
      </c>
      <c r="B21" t="s">
        <v>108</v>
      </c>
      <c r="C21">
        <v>5801</v>
      </c>
      <c r="D21" s="9">
        <v>185</v>
      </c>
    </row>
    <row r="22" spans="1:4" x14ac:dyDescent="0.3">
      <c r="A22" s="10" t="s">
        <v>109</v>
      </c>
      <c r="C22" s="20">
        <v>44796</v>
      </c>
      <c r="D22" s="9"/>
    </row>
    <row r="23" spans="1:4" x14ac:dyDescent="0.3">
      <c r="A23" s="10" t="s">
        <v>87</v>
      </c>
      <c r="B23" s="10"/>
      <c r="C23" s="20">
        <v>44804</v>
      </c>
      <c r="D23" s="8"/>
    </row>
    <row r="24" spans="1:4" x14ac:dyDescent="0.3">
      <c r="A24" s="10"/>
      <c r="D24" s="9"/>
    </row>
    <row r="25" spans="1:4" ht="15" thickBot="1" x14ac:dyDescent="0.35">
      <c r="A25" t="s">
        <v>31</v>
      </c>
      <c r="D25" s="14">
        <f>SUM(D5:D24)</f>
        <v>5938.6600000000008</v>
      </c>
    </row>
    <row r="26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68BE-061B-4DD9-8E3C-C93A485B9EB4}">
  <dimension ref="A1:D25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12.44140625" bestFit="1" customWidth="1"/>
    <col min="3" max="3" width="11.109375" bestFit="1" customWidth="1"/>
    <col min="4" max="4" width="9" bestFit="1" customWidth="1"/>
  </cols>
  <sheetData>
    <row r="1" spans="1:4" x14ac:dyDescent="0.3">
      <c r="A1" s="1" t="s">
        <v>0</v>
      </c>
    </row>
    <row r="2" spans="1:4" x14ac:dyDescent="0.3">
      <c r="A2" s="24" t="s">
        <v>110</v>
      </c>
    </row>
    <row r="4" spans="1:4" x14ac:dyDescent="0.3">
      <c r="A4" t="s">
        <v>64</v>
      </c>
      <c r="C4" t="s">
        <v>65</v>
      </c>
      <c r="D4" t="s">
        <v>29</v>
      </c>
    </row>
    <row r="5" spans="1:4" x14ac:dyDescent="0.3">
      <c r="A5" t="s">
        <v>66</v>
      </c>
      <c r="D5" s="8"/>
    </row>
    <row r="6" spans="1:4" x14ac:dyDescent="0.3">
      <c r="A6" t="s">
        <v>67</v>
      </c>
      <c r="D6" s="9"/>
    </row>
    <row r="7" spans="1:4" x14ac:dyDescent="0.3">
      <c r="A7" t="s">
        <v>68</v>
      </c>
      <c r="C7" s="20"/>
      <c r="D7" s="9"/>
    </row>
    <row r="8" spans="1:4" x14ac:dyDescent="0.3">
      <c r="A8" t="s">
        <v>69</v>
      </c>
      <c r="C8" s="20"/>
      <c r="D8" s="9"/>
    </row>
    <row r="9" spans="1:4" x14ac:dyDescent="0.3">
      <c r="A9" t="s">
        <v>70</v>
      </c>
      <c r="C9" s="20"/>
      <c r="D9" s="9"/>
    </row>
    <row r="10" spans="1:4" x14ac:dyDescent="0.3">
      <c r="A10" t="s">
        <v>71</v>
      </c>
      <c r="C10" s="20"/>
      <c r="D10" s="9"/>
    </row>
    <row r="11" spans="1:4" x14ac:dyDescent="0.3">
      <c r="A11" t="s">
        <v>72</v>
      </c>
      <c r="D11" s="9"/>
    </row>
    <row r="12" spans="1:4" x14ac:dyDescent="0.3">
      <c r="A12" s="10" t="s">
        <v>100</v>
      </c>
      <c r="C12">
        <v>5802</v>
      </c>
      <c r="D12" s="9">
        <v>35.049999999999997</v>
      </c>
    </row>
    <row r="13" spans="1:4" x14ac:dyDescent="0.3">
      <c r="A13" s="10" t="s">
        <v>111</v>
      </c>
      <c r="B13" t="s">
        <v>112</v>
      </c>
      <c r="C13">
        <v>5803</v>
      </c>
      <c r="D13" s="9">
        <v>24.8</v>
      </c>
    </row>
    <row r="14" spans="1:4" x14ac:dyDescent="0.3">
      <c r="A14" s="10" t="s">
        <v>96</v>
      </c>
      <c r="B14" s="10" t="s">
        <v>97</v>
      </c>
      <c r="C14">
        <v>5804</v>
      </c>
      <c r="D14" s="9">
        <v>42</v>
      </c>
    </row>
    <row r="15" spans="1:4" x14ac:dyDescent="0.3">
      <c r="A15" s="10" t="s">
        <v>94</v>
      </c>
      <c r="B15" s="10" t="s">
        <v>95</v>
      </c>
      <c r="C15">
        <v>5805</v>
      </c>
      <c r="D15" s="9">
        <v>700.31</v>
      </c>
    </row>
    <row r="16" spans="1:4" x14ac:dyDescent="0.3">
      <c r="A16" s="10" t="s">
        <v>113</v>
      </c>
      <c r="B16" s="10" t="s">
        <v>114</v>
      </c>
      <c r="C16">
        <v>5806</v>
      </c>
      <c r="D16" s="9">
        <v>207.6</v>
      </c>
    </row>
    <row r="17" spans="1:4" x14ac:dyDescent="0.3">
      <c r="A17" s="10" t="s">
        <v>115</v>
      </c>
      <c r="C17" s="22" t="s">
        <v>116</v>
      </c>
      <c r="D17" s="9">
        <v>1859.87</v>
      </c>
    </row>
    <row r="18" spans="1:4" x14ac:dyDescent="0.3">
      <c r="A18" s="10" t="s">
        <v>73</v>
      </c>
      <c r="B18" t="s">
        <v>117</v>
      </c>
      <c r="C18" s="22">
        <v>5809</v>
      </c>
      <c r="D18" s="9">
        <v>161.13999999999999</v>
      </c>
    </row>
    <row r="19" spans="1:4" x14ac:dyDescent="0.3">
      <c r="A19" s="10" t="s">
        <v>118</v>
      </c>
      <c r="B19" s="10" t="s">
        <v>119</v>
      </c>
      <c r="C19" s="22">
        <v>5810</v>
      </c>
      <c r="D19" s="9">
        <v>183.11</v>
      </c>
    </row>
    <row r="20" spans="1:4" x14ac:dyDescent="0.3">
      <c r="A20" s="10" t="s">
        <v>94</v>
      </c>
      <c r="B20" s="10" t="s">
        <v>95</v>
      </c>
      <c r="C20" s="22">
        <v>5811</v>
      </c>
      <c r="D20" s="9">
        <v>700.31</v>
      </c>
    </row>
    <row r="21" spans="1:4" x14ac:dyDescent="0.3">
      <c r="A21" s="10" t="s">
        <v>120</v>
      </c>
      <c r="B21" s="10" t="s">
        <v>121</v>
      </c>
      <c r="C21" s="22">
        <v>5812</v>
      </c>
      <c r="D21" s="9">
        <v>106.32</v>
      </c>
    </row>
    <row r="22" spans="1:4" x14ac:dyDescent="0.3">
      <c r="A22" s="10" t="s">
        <v>122</v>
      </c>
      <c r="B22" s="10" t="s">
        <v>123</v>
      </c>
      <c r="C22" s="22">
        <v>5813</v>
      </c>
      <c r="D22" s="9">
        <v>250</v>
      </c>
    </row>
    <row r="23" spans="1:4" x14ac:dyDescent="0.3">
      <c r="D23" s="9"/>
    </row>
    <row r="24" spans="1:4" ht="15" thickBot="1" x14ac:dyDescent="0.35">
      <c r="A24" t="s">
        <v>31</v>
      </c>
      <c r="D24" s="14">
        <f>SUM(D5:D23)</f>
        <v>4270.51</v>
      </c>
    </row>
    <row r="25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P1 Mstr Sheet</vt:lpstr>
      <vt:lpstr>P2 Mthly Summ</vt:lpstr>
      <vt:lpstr>P3 Qtrly Statemt</vt:lpstr>
      <vt:lpstr>P4 Jul Cred List</vt:lpstr>
      <vt:lpstr>P5 Aug Cred List</vt:lpstr>
      <vt:lpstr>P6 Sep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Croft Parish</cp:lastModifiedBy>
  <cp:lastPrinted>2022-09-29T11:48:07Z</cp:lastPrinted>
  <dcterms:created xsi:type="dcterms:W3CDTF">2022-09-27T10:12:13Z</dcterms:created>
  <dcterms:modified xsi:type="dcterms:W3CDTF">2022-09-29T11:48:13Z</dcterms:modified>
</cp:coreProperties>
</file>